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<sst xmlns="http://schemas.openxmlformats.org/spreadsheetml/2006/main" count="52" uniqueCount="52">
  <si>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r>
      <rPr>
        <sz val="8"/>
        <color indexed="8"/>
        <rFont val="Soberana Sans"/>
        <family val="0"/>
      </rPr>
      <t>ESTADO ANALÍTICO DEL EJERCICIO DEL PRESUPUESTO DE EGRESOS EN CLASIFICACIÓN POR OBJETO DEL GASTO (ARMONIZADO)</t>
    </r>
    <r>
      <rPr>
        <vertAlign val="superscript"/>
        <sz val="8"/>
        <color indexed="8"/>
        <rFont val="Soberana Sans"/>
        <family val="0"/>
      </rPr>
      <t>1/</t>
    </r>
  </si>
  <si>
    <r>
      <rPr>
        <sz val="8"/>
        <color indexed="8"/>
        <rFont val="Soberana Sans"/>
        <family val="0"/>
      </rPr>
      <t>12 SALUD</t>
    </r>
  </si>
  <si>
    <r>
      <rPr>
        <sz val="8"/>
        <color indexed="8"/>
        <rFont val="Soberana Sans"/>
        <family val="0"/>
      </rPr>
      <t>NCZ INSTITUTO NACIONAL DE PEDIATRÍA</t>
    </r>
  </si>
  <si>
    <r>
      <rPr>
        <sz val="8"/>
        <color indexed="8"/>
        <rFont val="Soberana Sans"/>
        <family val="0"/>
      </rPr>
      <t>(PESOS)</t>
    </r>
  </si>
  <si>
    <r>
      <rPr>
        <sz val="8"/>
        <color indexed="9"/>
        <rFont val="Soberana Sans"/>
        <family val="0"/>
      </rPr>
      <t>CONCEPTO</t>
    </r>
  </si>
  <si>
    <r>
      <rPr>
        <sz val="8"/>
        <color indexed="9"/>
        <rFont val="Soberana Sans"/>
        <family val="0"/>
      </rPr>
      <t>APROBADO</t>
    </r>
  </si>
  <si>
    <r>
      <rPr>
        <sz val="8"/>
        <color indexed="9"/>
        <rFont val="Soberana Sans"/>
        <family val="0"/>
      </rPr>
      <t>AMPLIACIONES / (REDUCCIONES)</t>
    </r>
  </si>
  <si>
    <r>
      <rPr>
        <sz val="8"/>
        <color indexed="9"/>
        <rFont val="Soberana Sans"/>
        <family val="0"/>
      </rPr>
      <t>MODIFICADO</t>
    </r>
  </si>
  <si>
    <r>
      <rPr>
        <sz val="8"/>
        <color indexed="9"/>
        <rFont val="Soberana Sans"/>
        <family val="0"/>
      </rPr>
      <t>DEVENGADO</t>
    </r>
  </si>
  <si>
    <r>
      <rPr>
        <sz val="8"/>
        <color indexed="9"/>
        <rFont val="Soberana Sans"/>
        <family val="0"/>
      </rPr>
      <t>PAGADO</t>
    </r>
  </si>
  <si>
    <r>
      <rPr>
        <sz val="8"/>
        <color indexed="9"/>
        <rFont val="Soberana Sans"/>
        <family val="0"/>
      </rPr>
      <t>SUBEJERCICIO</t>
    </r>
    <r>
      <rPr>
        <vertAlign val="superscript"/>
        <sz val="8"/>
        <color indexed="9"/>
        <rFont val="Soberana Sans"/>
        <family val="0"/>
      </rPr>
      <t>2/</t>
    </r>
  </si>
  <si>
    <t>1</t>
  </si>
  <si>
    <t>2 = (3-1)</t>
  </si>
  <si>
    <t>3</t>
  </si>
  <si>
    <t>4</t>
  </si>
  <si>
    <t>5</t>
  </si>
  <si>
    <t>6 = (3-4)</t>
  </si>
  <si>
    <r>
      <rPr>
        <b/>
        <sz val="7"/>
        <color indexed="8"/>
        <rFont val="Soberana Sans"/>
        <family val="0"/>
      </rPr>
      <t>Servicios personales</t>
    </r>
  </si>
  <si>
    <r>
      <rPr>
        <sz val="7"/>
        <color indexed="8"/>
        <rFont val="Soberana Sans"/>
        <family val="0"/>
      </rPr>
      <t>Remuneraciones al personal de carácter permanente</t>
    </r>
  </si>
  <si>
    <r>
      <rPr>
        <sz val="7"/>
        <color indexed="8"/>
        <rFont val="Soberana Sans"/>
        <family val="0"/>
      </rPr>
      <t>Remuneraciones al personal de carácter transitorio</t>
    </r>
  </si>
  <si>
    <r>
      <rPr>
        <sz val="7"/>
        <color indexed="8"/>
        <rFont val="Soberana Sans"/>
        <family val="0"/>
      </rPr>
      <t>Remuneraciones adicionales y especiales</t>
    </r>
  </si>
  <si>
    <r>
      <rPr>
        <sz val="7"/>
        <color indexed="8"/>
        <rFont val="Soberana Sans"/>
        <family val="0"/>
      </rPr>
      <t>Seguridad social</t>
    </r>
  </si>
  <si>
    <r>
      <rPr>
        <sz val="7"/>
        <color indexed="8"/>
        <rFont val="Soberana Sans"/>
        <family val="0"/>
      </rPr>
      <t>Otras prestaciones sociales y económicas</t>
    </r>
  </si>
  <si>
    <r>
      <rPr>
        <sz val="7"/>
        <color indexed="8"/>
        <rFont val="Soberana Sans"/>
        <family val="0"/>
      </rPr>
      <t>Pago de estímulos a servidores públicos</t>
    </r>
  </si>
  <si>
    <r>
      <rPr>
        <b/>
        <sz val="7"/>
        <color indexed="8"/>
        <rFont val="Soberana Sans"/>
        <family val="0"/>
      </rPr>
      <t>Materiales y suministros</t>
    </r>
  </si>
  <si>
    <r>
      <rPr>
        <sz val="7"/>
        <color indexed="8"/>
        <rFont val="Soberana Sans"/>
        <family val="0"/>
      </rPr>
      <t>Materiales de administración, emisión de documentos y artículos oficiales</t>
    </r>
  </si>
  <si>
    <r>
      <rPr>
        <sz val="7"/>
        <color indexed="8"/>
        <rFont val="Soberana Sans"/>
        <family val="0"/>
      </rPr>
      <t>Alimentos y utensilios</t>
    </r>
  </si>
  <si>
    <r>
      <rPr>
        <sz val="7"/>
        <color indexed="8"/>
        <rFont val="Soberana Sans"/>
        <family val="0"/>
      </rPr>
      <t>Materiales y artículos de construcción y de reparación</t>
    </r>
  </si>
  <si>
    <r>
      <rPr>
        <sz val="7"/>
        <color indexed="8"/>
        <rFont val="Soberana Sans"/>
        <family val="0"/>
      </rPr>
      <t>Productos químicos, farmacéuticos y de laboratorio</t>
    </r>
  </si>
  <si>
    <r>
      <rPr>
        <sz val="7"/>
        <color indexed="8"/>
        <rFont val="Soberana Sans"/>
        <family val="0"/>
      </rPr>
      <t>Combustibles, lubricantes y aditivos</t>
    </r>
  </si>
  <si>
    <r>
      <rPr>
        <sz val="7"/>
        <color indexed="8"/>
        <rFont val="Soberana Sans"/>
        <family val="0"/>
      </rPr>
      <t>Vestuario, blancos, prendas de protección y artículos deportivos</t>
    </r>
  </si>
  <si>
    <r>
      <rPr>
        <sz val="7"/>
        <color indexed="8"/>
        <rFont val="Soberana Sans"/>
        <family val="0"/>
      </rPr>
      <t>Herramientas, refacciones y accesorios menores</t>
    </r>
  </si>
  <si>
    <r>
      <rPr>
        <b/>
        <sz val="7"/>
        <color indexed="8"/>
        <rFont val="Soberana Sans"/>
        <family val="0"/>
      </rPr>
      <t>Servicios generales</t>
    </r>
  </si>
  <si>
    <r>
      <rPr>
        <sz val="7"/>
        <color indexed="8"/>
        <rFont val="Soberana Sans"/>
        <family val="0"/>
      </rPr>
      <t>Servicios básicos</t>
    </r>
  </si>
  <si>
    <r>
      <rPr>
        <sz val="7"/>
        <color indexed="8"/>
        <rFont val="Soberana Sans"/>
        <family val="0"/>
      </rPr>
      <t>Servicios de arrendamiento</t>
    </r>
  </si>
  <si>
    <r>
      <rPr>
        <sz val="7"/>
        <color indexed="8"/>
        <rFont val="Soberana Sans"/>
        <family val="0"/>
      </rPr>
      <t>Servicios profesionales, científicos, técnicos y otros servicios</t>
    </r>
  </si>
  <si>
    <r>
      <rPr>
        <sz val="7"/>
        <color indexed="8"/>
        <rFont val="Soberana Sans"/>
        <family val="0"/>
      </rPr>
      <t>Servicios financieros, bancarios y comerciales</t>
    </r>
  </si>
  <si>
    <r>
      <rPr>
        <sz val="7"/>
        <color indexed="8"/>
        <rFont val="Soberana Sans"/>
        <family val="0"/>
      </rPr>
      <t>Servicios de instalación, reparación, mantenimiento y conservación</t>
    </r>
  </si>
  <si>
    <r>
      <rPr>
        <sz val="7"/>
        <color indexed="8"/>
        <rFont val="Soberana Sans"/>
        <family val="0"/>
      </rPr>
      <t>Servicios de traslado y viáticos</t>
    </r>
  </si>
  <si>
    <r>
      <rPr>
        <sz val="7"/>
        <color indexed="8"/>
        <rFont val="Soberana Sans"/>
        <family val="0"/>
      </rPr>
      <t>Servicios oficiales</t>
    </r>
  </si>
  <si>
    <r>
      <rPr>
        <sz val="7"/>
        <color indexed="8"/>
        <rFont val="Soberana Sans"/>
        <family val="0"/>
      </rPr>
      <t>Otros servicios generales</t>
    </r>
  </si>
  <si>
    <r>
      <rPr>
        <b/>
        <sz val="7"/>
        <color indexed="8"/>
        <rFont val="Soberana Sans"/>
        <family val="0"/>
      </rPr>
      <t>Transferencias, asignaciones, subsidios y otras ayudas</t>
    </r>
  </si>
  <si>
    <r>
      <rPr>
        <sz val="7"/>
        <color indexed="8"/>
        <rFont val="Soberana Sans"/>
        <family val="0"/>
      </rPr>
      <t>Transferencias a fideicomisos, mandatos y otros análogos</t>
    </r>
  </si>
  <si>
    <r>
      <rPr>
        <b/>
        <sz val="7"/>
        <color indexed="8"/>
        <rFont val="Soberana Sans"/>
        <family val="0"/>
      </rPr>
      <t>Bienes muebles, inmuebles e intangibles</t>
    </r>
  </si>
  <si>
    <r>
      <rPr>
        <sz val="7"/>
        <color indexed="8"/>
        <rFont val="Soberana Sans"/>
        <family val="0"/>
      </rPr>
      <t>Equipo e instrumental medico y de laboratorio</t>
    </r>
  </si>
  <si>
    <r>
      <rPr>
        <b/>
        <sz val="7"/>
        <color indexed="8"/>
        <rFont val="Soberana Sans"/>
        <family val="0"/>
      </rPr>
      <t>Inversión pública</t>
    </r>
  </si>
  <si>
    <r>
      <rPr>
        <sz val="7"/>
        <color indexed="8"/>
        <rFont val="Soberana Sans"/>
        <family val="0"/>
      </rPr>
      <t>Obra pública en bienes propios</t>
    </r>
  </si>
  <si>
    <r>
      <rPr>
        <b/>
        <sz val="7"/>
        <color indexed="8"/>
        <rFont val="Soberana Sans"/>
        <family val="0"/>
      </rPr>
      <t>Inversiones financieras y otras provisiones</t>
    </r>
  </si>
  <si>
    <r>
      <rPr>
        <sz val="7"/>
        <color indexed="8"/>
        <rFont val="Soberana Sans"/>
        <family val="0"/>
      </rPr>
      <t>Provisiones para contingencias y otras erogaciones especiales</t>
    </r>
  </si>
  <si>
    <r>
      <rPr>
        <b/>
        <sz val="7"/>
        <color indexed="8"/>
        <rFont val="Soberana Sans"/>
        <family val="0"/>
      </rPr>
      <t>Total del Gasto</t>
    </r>
  </si>
  <si>
    <t xml:space="preserve">1/ Las sumas parciales y total pueden no coincidir debido al redondeo.
2/ Corresponde a las Economías Presupuestarias.
Fuente: Presupuesto Aprobado y Modificado, sistemas globalizadores de la Secretaría de Hacienda y Crédito Público. Presupuesto Devengado y Pagado, el ente público.
</t>
  </si>
  <si>
    <t>PRIMER TRIMESTRE ENERO - MARZO 2023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</si>
</sst>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 "/>
  </numFmts>
  <fonts count="43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vertAlign val="superscript"/>
      <sz val="8"/>
      <color indexed="8"/>
      <name val="Soberana Sans"/>
      <family val="0"/>
    </font>
    <font>
      <sz val="8"/>
      <color indexed="9"/>
      <name val="Soberana Sans"/>
      <family val="0"/>
    </font>
    <font>
      <vertAlign val="superscript"/>
      <sz val="8"/>
      <color indexed="9"/>
      <name val="Soberana Sans"/>
      <family val="0"/>
    </font>
    <font>
      <sz val="7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4" borderId="13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7" fillId="33" borderId="18" xfId="0" applyFont="1" applyFill="1" applyBorder="1" applyAlignment="1" applyProtection="1">
      <alignment horizontal="left" vertical="center" wrapText="1"/>
      <protection/>
    </xf>
    <xf numFmtId="0" fontId="1" fillId="33" borderId="19" xfId="0" applyFont="1" applyFill="1" applyBorder="1" applyAlignment="1" applyProtection="1">
      <alignment horizontal="left" vertical="top" wrapText="1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3" fontId="7" fillId="0" borderId="20" xfId="0" applyNumberFormat="1" applyFont="1" applyFill="1" applyBorder="1" applyAlignment="1" applyProtection="1">
      <alignment horizontal="right" vertical="center" wrapText="1"/>
      <protection/>
    </xf>
    <xf numFmtId="3" fontId="7" fillId="0" borderId="21" xfId="0" applyNumberFormat="1" applyFont="1" applyFill="1" applyBorder="1" applyAlignment="1" applyProtection="1">
      <alignment horizontal="right" vertical="center" wrapText="1"/>
      <protection/>
    </xf>
    <xf numFmtId="3" fontId="8" fillId="0" borderId="20" xfId="0" applyNumberFormat="1" applyFont="1" applyFill="1" applyBorder="1" applyAlignment="1" applyProtection="1">
      <alignment horizontal="right" vertical="center" wrapText="1"/>
      <protection/>
    </xf>
    <xf numFmtId="3" fontId="8" fillId="0" borderId="21" xfId="0" applyNumberFormat="1" applyFont="1" applyFill="1" applyBorder="1" applyAlignment="1" applyProtection="1">
      <alignment horizontal="right" vertical="center" wrapText="1"/>
      <protection/>
    </xf>
    <xf numFmtId="172" fontId="8" fillId="0" borderId="20" xfId="0" applyNumberFormat="1" applyFont="1" applyFill="1" applyBorder="1" applyAlignment="1" applyProtection="1">
      <alignment horizontal="right" vertical="center" wrapText="1"/>
      <protection/>
    </xf>
    <xf numFmtId="172" fontId="8" fillId="0" borderId="21" xfId="0" applyNumberFormat="1" applyFont="1" applyFill="1" applyBorder="1" applyAlignment="1" applyProtection="1">
      <alignment horizontal="right" vertical="center" wrapText="1"/>
      <protection/>
    </xf>
    <xf numFmtId="172" fontId="7" fillId="0" borderId="20" xfId="0" applyNumberFormat="1" applyFont="1" applyFill="1" applyBorder="1" applyAlignment="1" applyProtection="1">
      <alignment horizontal="right" vertical="center" wrapText="1"/>
      <protection/>
    </xf>
    <xf numFmtId="3" fontId="7" fillId="0" borderId="10" xfId="0" applyNumberFormat="1" applyFont="1" applyFill="1" applyBorder="1" applyAlignment="1" applyProtection="1">
      <alignment horizontal="right" vertical="center" wrapText="1"/>
      <protection/>
    </xf>
    <xf numFmtId="3" fontId="7" fillId="0" borderId="11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showGridLines="0" tabSelected="1" zoomScale="145" zoomScaleNormal="145" zoomScalePageLayoutView="0" workbookViewId="0" topLeftCell="A1">
      <selection activeCell="B2" sqref="B2:J2"/>
    </sheetView>
  </sheetViews>
  <sheetFormatPr defaultColWidth="9.140625" defaultRowHeight="12.75"/>
  <cols>
    <col min="1" max="1" width="4.140625" style="0" customWidth="1"/>
    <col min="2" max="3" width="2.57421875" style="0" customWidth="1"/>
    <col min="4" max="4" width="50.7109375" style="0" customWidth="1"/>
    <col min="5" max="10" width="14.28125" style="0" customWidth="1"/>
    <col min="11" max="11" width="4.140625" style="0" customWidth="1"/>
  </cols>
  <sheetData>
    <row r="1" spans="1:11" ht="12" customHeight="1">
      <c r="A1" s="1"/>
      <c r="B1" s="10" t="s">
        <v>51</v>
      </c>
      <c r="C1" s="10"/>
      <c r="D1" s="10"/>
      <c r="E1" s="10"/>
      <c r="F1" s="10"/>
      <c r="G1" s="10"/>
      <c r="H1" s="10"/>
      <c r="I1" s="10"/>
      <c r="J1" s="10"/>
      <c r="K1" s="1"/>
    </row>
    <row r="2" spans="1:11" ht="12" customHeight="1">
      <c r="A2" s="1"/>
      <c r="B2" s="10" t="s">
        <v>0</v>
      </c>
      <c r="C2" s="10"/>
      <c r="D2" s="10"/>
      <c r="E2" s="10"/>
      <c r="F2" s="10"/>
      <c r="G2" s="10"/>
      <c r="H2" s="10"/>
      <c r="I2" s="10"/>
      <c r="J2" s="10"/>
      <c r="K2" s="1"/>
    </row>
    <row r="3" spans="1:11" ht="12" customHeight="1">
      <c r="A3" s="1"/>
      <c r="B3" s="10" t="s">
        <v>1</v>
      </c>
      <c r="C3" s="10"/>
      <c r="D3" s="10"/>
      <c r="E3" s="10"/>
      <c r="F3" s="10"/>
      <c r="G3" s="10"/>
      <c r="H3" s="10"/>
      <c r="I3" s="10"/>
      <c r="J3" s="10"/>
      <c r="K3" s="1"/>
    </row>
    <row r="4" spans="1:11" ht="12" customHeight="1">
      <c r="A4" s="1"/>
      <c r="B4" s="10" t="s">
        <v>2</v>
      </c>
      <c r="C4" s="10"/>
      <c r="D4" s="10"/>
      <c r="E4" s="10"/>
      <c r="F4" s="10"/>
      <c r="G4" s="10"/>
      <c r="H4" s="10"/>
      <c r="I4" s="10"/>
      <c r="J4" s="10"/>
      <c r="K4" s="1"/>
    </row>
    <row r="5" spans="1:11" ht="12" customHeight="1">
      <c r="A5" s="1"/>
      <c r="B5" s="10" t="s">
        <v>3</v>
      </c>
      <c r="C5" s="10"/>
      <c r="D5" s="10"/>
      <c r="E5" s="10"/>
      <c r="F5" s="10"/>
      <c r="G5" s="10"/>
      <c r="H5" s="10"/>
      <c r="I5" s="10"/>
      <c r="J5" s="10"/>
      <c r="K5" s="1"/>
    </row>
    <row r="6" spans="1:11" ht="39.75" customHeight="1">
      <c r="A6" s="1"/>
      <c r="B6" s="11" t="s">
        <v>4</v>
      </c>
      <c r="C6" s="11"/>
      <c r="D6" s="11"/>
      <c r="E6" s="2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1"/>
    </row>
    <row r="7" spans="1:11" ht="15" customHeight="1">
      <c r="A7" s="1"/>
      <c r="B7" s="4"/>
      <c r="C7" s="5"/>
      <c r="D7" s="5"/>
      <c r="E7" s="6" t="s">
        <v>11</v>
      </c>
      <c r="F7" s="7" t="s">
        <v>12</v>
      </c>
      <c r="G7" s="7" t="s">
        <v>13</v>
      </c>
      <c r="H7" s="7" t="s">
        <v>14</v>
      </c>
      <c r="I7" s="7" t="s">
        <v>15</v>
      </c>
      <c r="J7" s="7" t="s">
        <v>16</v>
      </c>
      <c r="K7" s="1"/>
    </row>
    <row r="8" spans="1:11" ht="16.5" customHeight="1">
      <c r="A8" s="1"/>
      <c r="B8" s="8"/>
      <c r="C8" s="12" t="s">
        <v>17</v>
      </c>
      <c r="D8" s="12"/>
      <c r="E8" s="16">
        <f>+E9+E10+E11+E12+E13+E14</f>
        <v>252086015</v>
      </c>
      <c r="F8" s="16">
        <f>+F9+F10+F11+F12+F13+F14</f>
        <v>29243380.659999996</v>
      </c>
      <c r="G8" s="16">
        <f>+G9+G10+G11+G12+G13+G14</f>
        <v>281329395.65999997</v>
      </c>
      <c r="H8" s="16">
        <f>+H9+H10+H11+H12+H13+H14</f>
        <v>290940565.00000006</v>
      </c>
      <c r="I8" s="16">
        <f>+I9+I10+I11+I12+I13+I14</f>
        <v>281257772.96999997</v>
      </c>
      <c r="J8" s="17">
        <f>+G8-H8</f>
        <v>-9611169.340000093</v>
      </c>
      <c r="K8" s="1"/>
    </row>
    <row r="9" spans="1:11" ht="16.5" customHeight="1">
      <c r="A9" s="1"/>
      <c r="B9" s="8"/>
      <c r="C9" s="1"/>
      <c r="D9" s="9" t="s">
        <v>18</v>
      </c>
      <c r="E9" s="18">
        <v>94317675</v>
      </c>
      <c r="F9" s="19">
        <f>+G9-E9</f>
        <v>2770000</v>
      </c>
      <c r="G9" s="18">
        <v>97087675</v>
      </c>
      <c r="H9" s="19">
        <f>2853759.37+I9</f>
        <v>96597910.88000001</v>
      </c>
      <c r="I9" s="19">
        <v>93744151.51</v>
      </c>
      <c r="J9" s="19">
        <f aca="true" t="shared" si="0" ref="J9:J14">+G9-I9</f>
        <v>3343523.4899999946</v>
      </c>
      <c r="K9" s="1"/>
    </row>
    <row r="10" spans="1:11" ht="16.5" customHeight="1">
      <c r="A10" s="1"/>
      <c r="B10" s="8"/>
      <c r="C10" s="1"/>
      <c r="D10" s="9" t="s">
        <v>19</v>
      </c>
      <c r="E10" s="18">
        <v>4117350</v>
      </c>
      <c r="F10" s="19">
        <f aca="true" t="shared" si="1" ref="F10:F31">+G10-E10</f>
        <v>0</v>
      </c>
      <c r="G10" s="18">
        <v>4117350</v>
      </c>
      <c r="H10" s="19">
        <f>+I10</f>
        <v>4272319.5</v>
      </c>
      <c r="I10" s="19">
        <v>4272319.5</v>
      </c>
      <c r="J10" s="19">
        <f t="shared" si="0"/>
        <v>-154969.5</v>
      </c>
      <c r="K10" s="1"/>
    </row>
    <row r="11" spans="1:11" ht="16.5" customHeight="1">
      <c r="A11" s="1"/>
      <c r="B11" s="8"/>
      <c r="C11" s="1"/>
      <c r="D11" s="9" t="s">
        <v>20</v>
      </c>
      <c r="E11" s="18">
        <v>62867148</v>
      </c>
      <c r="F11" s="19">
        <f t="shared" si="1"/>
        <v>-0.23000000417232513</v>
      </c>
      <c r="G11" s="18">
        <v>62867147.769999996</v>
      </c>
      <c r="H11" s="19">
        <f>+I11</f>
        <v>78652225.02</v>
      </c>
      <c r="I11" s="19">
        <v>78652225.02</v>
      </c>
      <c r="J11" s="19">
        <f t="shared" si="0"/>
        <v>-15785077.25</v>
      </c>
      <c r="K11" s="1"/>
    </row>
    <row r="12" spans="1:11" ht="16.5" customHeight="1">
      <c r="A12" s="1"/>
      <c r="B12" s="8"/>
      <c r="C12" s="1"/>
      <c r="D12" s="9" t="s">
        <v>21</v>
      </c>
      <c r="E12" s="18">
        <v>20213153</v>
      </c>
      <c r="F12" s="19">
        <f t="shared" si="1"/>
        <v>1258837</v>
      </c>
      <c r="G12" s="18">
        <v>21471990</v>
      </c>
      <c r="H12" s="19">
        <f>4113214.58+I12</f>
        <v>25199642.89</v>
      </c>
      <c r="I12" s="19">
        <v>21086428.31</v>
      </c>
      <c r="J12" s="19">
        <f t="shared" si="0"/>
        <v>385561.69000000134</v>
      </c>
      <c r="K12" s="1"/>
    </row>
    <row r="13" spans="1:11" ht="16.5" customHeight="1">
      <c r="A13" s="1"/>
      <c r="B13" s="8"/>
      <c r="C13" s="1"/>
      <c r="D13" s="9" t="s">
        <v>22</v>
      </c>
      <c r="E13" s="18">
        <v>70399527</v>
      </c>
      <c r="F13" s="19">
        <f t="shared" si="1"/>
        <v>6499999.890000001</v>
      </c>
      <c r="G13" s="18">
        <v>76899526.89</v>
      </c>
      <c r="H13" s="19">
        <f>64477.6+I13</f>
        <v>77101917.78</v>
      </c>
      <c r="I13" s="19">
        <v>77037440.18</v>
      </c>
      <c r="J13" s="19">
        <f t="shared" si="0"/>
        <v>-137913.29000000656</v>
      </c>
      <c r="K13" s="1"/>
    </row>
    <row r="14" spans="1:11" ht="16.5" customHeight="1">
      <c r="A14" s="1"/>
      <c r="B14" s="8"/>
      <c r="C14" s="1"/>
      <c r="D14" s="9" t="s">
        <v>23</v>
      </c>
      <c r="E14" s="18">
        <v>171162</v>
      </c>
      <c r="F14" s="19">
        <f t="shared" si="1"/>
        <v>18714544</v>
      </c>
      <c r="G14" s="18">
        <v>18885706</v>
      </c>
      <c r="H14" s="19">
        <f>2651340.48+I14</f>
        <v>9116548.93</v>
      </c>
      <c r="I14" s="19">
        <v>6465208.45</v>
      </c>
      <c r="J14" s="19">
        <f t="shared" si="0"/>
        <v>12420497.55</v>
      </c>
      <c r="K14" s="1"/>
    </row>
    <row r="15" spans="1:11" ht="16.5" customHeight="1">
      <c r="A15" s="1"/>
      <c r="B15" s="8"/>
      <c r="C15" s="12" t="s">
        <v>24</v>
      </c>
      <c r="D15" s="12"/>
      <c r="E15" s="16">
        <f>SUM(E16:E22)</f>
        <v>90325465</v>
      </c>
      <c r="F15" s="16">
        <f>SUM(F16:F22)</f>
        <v>91344.24000000698</v>
      </c>
      <c r="G15" s="16">
        <f>SUM(G16:G22)</f>
        <v>90416809.24000001</v>
      </c>
      <c r="H15" s="16">
        <f>SUM(H16:H22)</f>
        <v>112777982.44999999</v>
      </c>
      <c r="I15" s="16">
        <f>SUM(I16:I22)</f>
        <v>89923475.85</v>
      </c>
      <c r="J15" s="17">
        <f>+G15-H15</f>
        <v>-22361173.20999998</v>
      </c>
      <c r="K15" s="1"/>
    </row>
    <row r="16" spans="1:11" ht="16.5" customHeight="1">
      <c r="A16" s="1"/>
      <c r="B16" s="8"/>
      <c r="C16" s="1"/>
      <c r="D16" s="9" t="s">
        <v>25</v>
      </c>
      <c r="E16" s="18">
        <v>747516</v>
      </c>
      <c r="F16" s="19">
        <f t="shared" si="1"/>
        <v>-30043</v>
      </c>
      <c r="G16" s="18">
        <v>717473</v>
      </c>
      <c r="H16" s="19">
        <f>120558.59+I16</f>
        <v>409199.62</v>
      </c>
      <c r="I16" s="19">
        <v>288641.03</v>
      </c>
      <c r="J16" s="19">
        <f>+G16-I16</f>
        <v>428831.97</v>
      </c>
      <c r="K16" s="1"/>
    </row>
    <row r="17" spans="1:11" ht="16.5" customHeight="1">
      <c r="A17" s="1"/>
      <c r="B17" s="8"/>
      <c r="C17" s="1"/>
      <c r="D17" s="9" t="s">
        <v>26</v>
      </c>
      <c r="E17" s="18">
        <v>5326904</v>
      </c>
      <c r="F17" s="19">
        <f t="shared" si="1"/>
        <v>3275889.620000001</v>
      </c>
      <c r="G17" s="18">
        <v>8602793.620000001</v>
      </c>
      <c r="H17" s="19">
        <f>4971895.47+I17</f>
        <v>13559797.41</v>
      </c>
      <c r="I17" s="19">
        <v>8587901.94</v>
      </c>
      <c r="J17" s="19">
        <f aca="true" t="shared" si="2" ref="J17:J39">+G17-I17</f>
        <v>14891.680000001565</v>
      </c>
      <c r="K17" s="1"/>
    </row>
    <row r="18" spans="1:11" ht="16.5" customHeight="1">
      <c r="A18" s="1"/>
      <c r="B18" s="8"/>
      <c r="C18" s="1"/>
      <c r="D18" s="9" t="s">
        <v>27</v>
      </c>
      <c r="E18" s="18">
        <v>31385</v>
      </c>
      <c r="F18" s="19">
        <f t="shared" si="1"/>
        <v>0</v>
      </c>
      <c r="G18" s="18">
        <v>31385</v>
      </c>
      <c r="H18" s="19">
        <f>14337.86+I18</f>
        <v>17613.93</v>
      </c>
      <c r="I18" s="19">
        <v>3276.07</v>
      </c>
      <c r="J18" s="19">
        <f t="shared" si="2"/>
        <v>28108.93</v>
      </c>
      <c r="K18" s="1"/>
    </row>
    <row r="19" spans="1:11" ht="16.5" customHeight="1">
      <c r="A19" s="1"/>
      <c r="B19" s="8"/>
      <c r="C19" s="1"/>
      <c r="D19" s="9" t="s">
        <v>28</v>
      </c>
      <c r="E19" s="18">
        <v>84175660</v>
      </c>
      <c r="F19" s="19">
        <f t="shared" si="1"/>
        <v>-3700675.599999994</v>
      </c>
      <c r="G19" s="18">
        <v>80474984.4</v>
      </c>
      <c r="H19" s="19">
        <f>17661614.8+I19</f>
        <v>98034390.27</v>
      </c>
      <c r="I19" s="19">
        <v>80372775.47</v>
      </c>
      <c r="J19" s="19">
        <f t="shared" si="2"/>
        <v>102208.93000000715</v>
      </c>
      <c r="K19" s="1"/>
    </row>
    <row r="20" spans="1:11" ht="16.5" customHeight="1">
      <c r="A20" s="1"/>
      <c r="B20" s="8"/>
      <c r="C20" s="1"/>
      <c r="D20" s="9" t="s">
        <v>29</v>
      </c>
      <c r="E20" s="20">
        <v>0</v>
      </c>
      <c r="F20" s="19">
        <f t="shared" si="1"/>
        <v>91344.24</v>
      </c>
      <c r="G20" s="18">
        <v>91344.24</v>
      </c>
      <c r="H20" s="19">
        <f>+I20</f>
        <v>91344.24</v>
      </c>
      <c r="I20" s="19">
        <v>91344.24</v>
      </c>
      <c r="J20" s="19">
        <f t="shared" si="2"/>
        <v>0</v>
      </c>
      <c r="K20" s="1"/>
    </row>
    <row r="21" spans="1:11" ht="16.5" customHeight="1">
      <c r="A21" s="1"/>
      <c r="B21" s="8"/>
      <c r="C21" s="1"/>
      <c r="D21" s="9" t="s">
        <v>30</v>
      </c>
      <c r="E21" s="18"/>
      <c r="F21" s="19">
        <f t="shared" si="1"/>
        <v>0</v>
      </c>
      <c r="G21" s="19"/>
      <c r="H21" s="19">
        <f>+I21</f>
        <v>122548.2</v>
      </c>
      <c r="I21" s="19">
        <v>122548.2</v>
      </c>
      <c r="J21" s="19">
        <f t="shared" si="2"/>
        <v>-122548.2</v>
      </c>
      <c r="K21" s="1"/>
    </row>
    <row r="22" spans="1:11" ht="16.5" customHeight="1">
      <c r="A22" s="1"/>
      <c r="B22" s="8"/>
      <c r="C22" s="1"/>
      <c r="D22" s="9" t="s">
        <v>31</v>
      </c>
      <c r="E22" s="18">
        <v>44000</v>
      </c>
      <c r="F22" s="19">
        <f t="shared" si="1"/>
        <v>454828.98</v>
      </c>
      <c r="G22" s="18">
        <v>498828.98</v>
      </c>
      <c r="H22" s="19">
        <f>86099.88+I22</f>
        <v>543088.78</v>
      </c>
      <c r="I22" s="19">
        <v>456988.9</v>
      </c>
      <c r="J22" s="19">
        <f t="shared" si="2"/>
        <v>41840.07999999996</v>
      </c>
      <c r="K22" s="1"/>
    </row>
    <row r="23" spans="1:11" ht="16.5" customHeight="1">
      <c r="A23" s="1"/>
      <c r="B23" s="8"/>
      <c r="C23" s="12" t="s">
        <v>32</v>
      </c>
      <c r="D23" s="12"/>
      <c r="E23" s="16">
        <f>SUM(E24:E31)</f>
        <v>33122816</v>
      </c>
      <c r="F23" s="16">
        <f>SUM(F24:F31)</f>
        <v>18180471.259999998</v>
      </c>
      <c r="G23" s="16">
        <f>SUM(G24:G31)</f>
        <v>51303287.26</v>
      </c>
      <c r="H23" s="16">
        <f>SUM(H24:H31)</f>
        <v>53676633.07</v>
      </c>
      <c r="I23" s="16">
        <f>SUM(I24:I31)</f>
        <v>48433761.25</v>
      </c>
      <c r="J23" s="17">
        <f>+G23-H23</f>
        <v>-2373345.8100000024</v>
      </c>
      <c r="K23" s="1"/>
    </row>
    <row r="24" spans="1:11" ht="16.5" customHeight="1">
      <c r="A24" s="1"/>
      <c r="B24" s="8"/>
      <c r="C24" s="1"/>
      <c r="D24" s="9" t="s">
        <v>33</v>
      </c>
      <c r="E24" s="18">
        <v>144701</v>
      </c>
      <c r="F24" s="19">
        <f t="shared" si="1"/>
        <v>7856242.5</v>
      </c>
      <c r="G24" s="18">
        <v>8000943.5</v>
      </c>
      <c r="H24" s="19">
        <f>1139847.31+I24</f>
        <v>7897923.8100000005</v>
      </c>
      <c r="I24" s="19">
        <v>6758076.5</v>
      </c>
      <c r="J24" s="19">
        <f t="shared" si="2"/>
        <v>1242867</v>
      </c>
      <c r="K24" s="1"/>
    </row>
    <row r="25" spans="1:11" ht="16.5" customHeight="1">
      <c r="A25" s="1"/>
      <c r="B25" s="8"/>
      <c r="C25" s="1"/>
      <c r="D25" s="9" t="s">
        <v>34</v>
      </c>
      <c r="E25" s="18">
        <v>4009874</v>
      </c>
      <c r="F25" s="19">
        <f t="shared" si="1"/>
        <v>3712058.8099999996</v>
      </c>
      <c r="G25" s="18">
        <v>7721932.81</v>
      </c>
      <c r="H25" s="19">
        <f>262887.45+I25</f>
        <v>8043327.67</v>
      </c>
      <c r="I25" s="19">
        <v>7780440.22</v>
      </c>
      <c r="J25" s="19">
        <f t="shared" si="2"/>
        <v>-58507.41000000015</v>
      </c>
      <c r="K25" s="1"/>
    </row>
    <row r="26" spans="1:11" ht="16.5" customHeight="1">
      <c r="A26" s="1"/>
      <c r="B26" s="8"/>
      <c r="C26" s="1"/>
      <c r="D26" s="9" t="s">
        <v>35</v>
      </c>
      <c r="E26" s="18">
        <v>3906428</v>
      </c>
      <c r="F26" s="19">
        <f t="shared" si="1"/>
        <v>950100.9299999997</v>
      </c>
      <c r="G26" s="18">
        <v>4856528.93</v>
      </c>
      <c r="H26" s="19">
        <f>+I26</f>
        <v>4251889.44</v>
      </c>
      <c r="I26" s="19">
        <v>4251889.44</v>
      </c>
      <c r="J26" s="19">
        <f t="shared" si="2"/>
        <v>604639.4899999993</v>
      </c>
      <c r="K26" s="1"/>
    </row>
    <row r="27" spans="1:11" ht="16.5" customHeight="1">
      <c r="A27" s="1"/>
      <c r="B27" s="8"/>
      <c r="C27" s="1"/>
      <c r="D27" s="9" t="s">
        <v>36</v>
      </c>
      <c r="E27" s="18">
        <v>12500</v>
      </c>
      <c r="F27" s="19">
        <f t="shared" si="1"/>
        <v>10048385.52</v>
      </c>
      <c r="G27" s="18">
        <v>10060885.52</v>
      </c>
      <c r="H27" s="19">
        <f>+I27</f>
        <v>10051452.43</v>
      </c>
      <c r="I27" s="19">
        <v>10051452.43</v>
      </c>
      <c r="J27" s="19">
        <f t="shared" si="2"/>
        <v>9433.089999999851</v>
      </c>
      <c r="K27" s="1"/>
    </row>
    <row r="28" spans="1:11" ht="16.5" customHeight="1">
      <c r="A28" s="1"/>
      <c r="B28" s="8"/>
      <c r="C28" s="1"/>
      <c r="D28" s="9" t="s">
        <v>37</v>
      </c>
      <c r="E28" s="18">
        <v>18111253</v>
      </c>
      <c r="F28" s="19">
        <f t="shared" si="1"/>
        <v>-4552716.500000002</v>
      </c>
      <c r="G28" s="18">
        <v>13558536.499999998</v>
      </c>
      <c r="H28" s="19">
        <f>72328.75+I28</f>
        <v>13457343.87</v>
      </c>
      <c r="I28" s="19">
        <v>13385015.12</v>
      </c>
      <c r="J28" s="19">
        <f t="shared" si="2"/>
        <v>173521.37999999896</v>
      </c>
      <c r="K28" s="1"/>
    </row>
    <row r="29" spans="1:11" ht="16.5" customHeight="1">
      <c r="A29" s="1"/>
      <c r="B29" s="8"/>
      <c r="C29" s="1"/>
      <c r="D29" s="9" t="s">
        <v>38</v>
      </c>
      <c r="E29" s="18">
        <v>33000</v>
      </c>
      <c r="F29" s="19">
        <f t="shared" si="1"/>
        <v>0</v>
      </c>
      <c r="G29" s="18">
        <v>33000</v>
      </c>
      <c r="H29" s="19">
        <f>+I29</f>
        <v>4110</v>
      </c>
      <c r="I29" s="19">
        <v>4110</v>
      </c>
      <c r="J29" s="19">
        <f t="shared" si="2"/>
        <v>28890</v>
      </c>
      <c r="K29" s="1"/>
    </row>
    <row r="30" spans="1:11" ht="16.5" customHeight="1">
      <c r="A30" s="1"/>
      <c r="B30" s="8"/>
      <c r="C30" s="1"/>
      <c r="D30" s="9" t="s">
        <v>39</v>
      </c>
      <c r="E30" s="18">
        <v>39000</v>
      </c>
      <c r="F30" s="19">
        <f t="shared" si="1"/>
        <v>0</v>
      </c>
      <c r="G30" s="18">
        <v>39000</v>
      </c>
      <c r="H30" s="21">
        <v>0</v>
      </c>
      <c r="I30" s="21">
        <v>0</v>
      </c>
      <c r="J30" s="19">
        <f t="shared" si="2"/>
        <v>39000</v>
      </c>
      <c r="K30" s="1"/>
    </row>
    <row r="31" spans="1:11" ht="16.5" customHeight="1">
      <c r="A31" s="1"/>
      <c r="B31" s="8"/>
      <c r="C31" s="1"/>
      <c r="D31" s="9" t="s">
        <v>40</v>
      </c>
      <c r="E31" s="18">
        <f>6446060+420000</f>
        <v>6866060</v>
      </c>
      <c r="F31" s="19">
        <f t="shared" si="1"/>
        <v>166400</v>
      </c>
      <c r="G31" s="18">
        <f>6612460+420000</f>
        <v>7032460</v>
      </c>
      <c r="H31" s="19">
        <f>7392338.85+2578247</f>
        <v>9970585.85</v>
      </c>
      <c r="I31" s="19">
        <f>4753091.54+1449686</f>
        <v>6202777.54</v>
      </c>
      <c r="J31" s="19">
        <f t="shared" si="2"/>
        <v>829682.46</v>
      </c>
      <c r="K31" s="1"/>
    </row>
    <row r="32" spans="1:11" ht="16.5" customHeight="1">
      <c r="A32" s="1"/>
      <c r="B32" s="8"/>
      <c r="C32" s="12" t="s">
        <v>41</v>
      </c>
      <c r="D32" s="12"/>
      <c r="E32" s="22">
        <f>+E33</f>
        <v>0</v>
      </c>
      <c r="F32" s="17">
        <f>+F33</f>
        <v>0</v>
      </c>
      <c r="G32" s="17">
        <f>+G33</f>
        <v>0</v>
      </c>
      <c r="H32" s="17">
        <f>+H33</f>
        <v>0</v>
      </c>
      <c r="I32" s="17">
        <f>+I33</f>
        <v>0</v>
      </c>
      <c r="J32" s="17">
        <f>+G32-H32</f>
        <v>0</v>
      </c>
      <c r="K32" s="1"/>
    </row>
    <row r="33" spans="1:11" ht="16.5" customHeight="1">
      <c r="A33" s="1"/>
      <c r="B33" s="8"/>
      <c r="C33" s="1"/>
      <c r="D33" s="9" t="s">
        <v>42</v>
      </c>
      <c r="E33" s="20">
        <v>0</v>
      </c>
      <c r="F33" s="19">
        <f>+G33-E33</f>
        <v>0</v>
      </c>
      <c r="G33" s="19">
        <v>0</v>
      </c>
      <c r="H33" s="19">
        <v>0</v>
      </c>
      <c r="I33" s="19">
        <v>0</v>
      </c>
      <c r="J33" s="19">
        <f t="shared" si="2"/>
        <v>0</v>
      </c>
      <c r="K33" s="1"/>
    </row>
    <row r="34" spans="1:11" ht="16.5" customHeight="1">
      <c r="A34" s="1"/>
      <c r="B34" s="8"/>
      <c r="C34" s="12" t="s">
        <v>43</v>
      </c>
      <c r="D34" s="12"/>
      <c r="E34" s="16">
        <f>+E35</f>
        <v>0</v>
      </c>
      <c r="F34" s="16">
        <f>+F35</f>
        <v>0</v>
      </c>
      <c r="G34" s="16">
        <f>+G35</f>
        <v>0</v>
      </c>
      <c r="H34" s="16">
        <f>+H35</f>
        <v>0</v>
      </c>
      <c r="I34" s="16">
        <f>+I35</f>
        <v>0</v>
      </c>
      <c r="J34" s="17">
        <f>+G34-H34</f>
        <v>0</v>
      </c>
      <c r="K34" s="1"/>
    </row>
    <row r="35" spans="1:11" ht="16.5" customHeight="1">
      <c r="A35" s="1"/>
      <c r="B35" s="8"/>
      <c r="C35" s="1"/>
      <c r="D35" s="9" t="s">
        <v>44</v>
      </c>
      <c r="E35" s="18">
        <v>0</v>
      </c>
      <c r="F35" s="19">
        <f>+G35-E35</f>
        <v>0</v>
      </c>
      <c r="G35" s="19">
        <v>0</v>
      </c>
      <c r="H35" s="19">
        <v>0</v>
      </c>
      <c r="I35" s="19">
        <v>0</v>
      </c>
      <c r="J35" s="19">
        <f t="shared" si="2"/>
        <v>0</v>
      </c>
      <c r="K35" s="1"/>
    </row>
    <row r="36" spans="1:11" ht="16.5" customHeight="1">
      <c r="A36" s="1"/>
      <c r="B36" s="8"/>
      <c r="C36" s="12" t="s">
        <v>45</v>
      </c>
      <c r="D36" s="12"/>
      <c r="E36" s="16">
        <f>+E37</f>
        <v>0</v>
      </c>
      <c r="F36" s="16">
        <f>+F37</f>
        <v>0</v>
      </c>
      <c r="G36" s="16">
        <f>+G37</f>
        <v>0</v>
      </c>
      <c r="H36" s="16">
        <f>+H37</f>
        <v>0</v>
      </c>
      <c r="I36" s="16">
        <f>+I37</f>
        <v>0</v>
      </c>
      <c r="J36" s="17">
        <f>+G36-H36</f>
        <v>0</v>
      </c>
      <c r="K36" s="1"/>
    </row>
    <row r="37" spans="1:11" ht="16.5" customHeight="1">
      <c r="A37" s="1"/>
      <c r="B37" s="8"/>
      <c r="C37" s="1"/>
      <c r="D37" s="9" t="s">
        <v>46</v>
      </c>
      <c r="E37" s="18">
        <v>0</v>
      </c>
      <c r="F37" s="19">
        <f>+G37-E37</f>
        <v>0</v>
      </c>
      <c r="G37" s="19">
        <v>0</v>
      </c>
      <c r="H37" s="19">
        <v>0</v>
      </c>
      <c r="I37" s="19">
        <v>0</v>
      </c>
      <c r="J37" s="19">
        <f t="shared" si="2"/>
        <v>0</v>
      </c>
      <c r="K37" s="1"/>
    </row>
    <row r="38" spans="1:11" ht="16.5" customHeight="1">
      <c r="A38" s="1"/>
      <c r="B38" s="8"/>
      <c r="C38" s="12" t="s">
        <v>47</v>
      </c>
      <c r="D38" s="12"/>
      <c r="E38" s="16">
        <f>+E39</f>
        <v>32444857</v>
      </c>
      <c r="F38" s="16">
        <f>+F39</f>
        <v>-32444857</v>
      </c>
      <c r="G38" s="16">
        <f>+G39</f>
        <v>0</v>
      </c>
      <c r="H38" s="16">
        <f>+H39</f>
        <v>0</v>
      </c>
      <c r="I38" s="16">
        <f>+I39</f>
        <v>0</v>
      </c>
      <c r="J38" s="17">
        <f>+G38-H38</f>
        <v>0</v>
      </c>
      <c r="K38" s="1"/>
    </row>
    <row r="39" spans="1:11" ht="16.5" customHeight="1">
      <c r="A39" s="1"/>
      <c r="B39" s="8"/>
      <c r="C39" s="1"/>
      <c r="D39" s="9" t="s">
        <v>48</v>
      </c>
      <c r="E39" s="18">
        <v>32444857</v>
      </c>
      <c r="F39" s="19">
        <f>+G39-E39</f>
        <v>-32444857</v>
      </c>
      <c r="G39" s="21">
        <v>0</v>
      </c>
      <c r="H39" s="21">
        <v>0</v>
      </c>
      <c r="I39" s="21">
        <v>0</v>
      </c>
      <c r="J39" s="19">
        <f t="shared" si="2"/>
        <v>0</v>
      </c>
      <c r="K39" s="1"/>
    </row>
    <row r="40" spans="1:11" ht="21.75" customHeight="1">
      <c r="A40" s="1"/>
      <c r="B40" s="13" t="s">
        <v>49</v>
      </c>
      <c r="C40" s="13"/>
      <c r="D40" s="13"/>
      <c r="E40" s="23">
        <f>+E8+E15+E23+E32+E34+E36+E38</f>
        <v>407979153</v>
      </c>
      <c r="F40" s="23">
        <f>+F8+F15+F23+F32+F34+F36+F38</f>
        <v>15070339.159999996</v>
      </c>
      <c r="G40" s="23">
        <f>+G8+G15+G23+G32+G34+G36+G38</f>
        <v>423049492.15999997</v>
      </c>
      <c r="H40" s="23">
        <f>+H8+H15+H23+H32+H34+H36+H38</f>
        <v>457395180.52000004</v>
      </c>
      <c r="I40" s="23">
        <f>+I8+I15+I23+I32+I34+I36+I38</f>
        <v>419615010.06999993</v>
      </c>
      <c r="J40" s="24">
        <f>+G40-H40</f>
        <v>-34345688.360000074</v>
      </c>
      <c r="K40" s="1"/>
    </row>
    <row r="41" spans="1:11" ht="0.75" customHeight="1">
      <c r="A41" s="1"/>
      <c r="B41" s="14"/>
      <c r="C41" s="14"/>
      <c r="D41" s="14"/>
      <c r="E41" s="14"/>
      <c r="F41" s="14"/>
      <c r="G41" s="14"/>
      <c r="H41" s="14"/>
      <c r="I41" s="14"/>
      <c r="J41" s="14"/>
      <c r="K41" s="1"/>
    </row>
    <row r="42" spans="1:11" ht="40.5" customHeight="1">
      <c r="A42" s="1"/>
      <c r="B42" s="1"/>
      <c r="C42" s="15" t="s">
        <v>50</v>
      </c>
      <c r="D42" s="15"/>
      <c r="E42" s="15"/>
      <c r="F42" s="15"/>
      <c r="G42" s="15"/>
      <c r="H42" s="15"/>
      <c r="I42" s="15"/>
      <c r="J42" s="15"/>
      <c r="K42" s="1"/>
    </row>
    <row r="43" spans="1:11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sheetProtection/>
  <mergeCells count="16">
    <mergeCell ref="C38:D38"/>
    <mergeCell ref="B40:D40"/>
    <mergeCell ref="B41:J41"/>
    <mergeCell ref="C42:J42"/>
    <mergeCell ref="C8:D8"/>
    <mergeCell ref="C15:D15"/>
    <mergeCell ref="C23:D23"/>
    <mergeCell ref="C32:D32"/>
    <mergeCell ref="C34:D34"/>
    <mergeCell ref="C36:D36"/>
    <mergeCell ref="B1:J1"/>
    <mergeCell ref="B2:J2"/>
    <mergeCell ref="B3:J3"/>
    <mergeCell ref="B4:J4"/>
    <mergeCell ref="B5:J5"/>
    <mergeCell ref="B6:D6"/>
  </mergeCells>
  <printOptions/>
  <pageMargins left="0.3472222222222222" right="0.3472222222222222" top="0.4861111111111111" bottom="0.4166666666666667" header="0.5" footer="0.5"/>
  <pageSetup horizontalDpi="300" verticalDpi="300" orientation="landscape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</cp:lastModifiedBy>
  <dcterms:created xsi:type="dcterms:W3CDTF">2023-04-28T21:41:48Z</dcterms:created>
  <dcterms:modified xsi:type="dcterms:W3CDTF">2023-05-04T16:30:30Z</dcterms:modified>
  <cp:category/>
  <cp:version/>
  <cp:contentType/>
  <cp:contentStatus/>
</cp:coreProperties>
</file>